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7235" windowHeight="7710" activeTab="1"/>
  </bookViews>
  <sheets>
    <sheet name="%Game" sheetId="2" r:id="rId1"/>
    <sheet name="Pay Yourself" sheetId="3" r:id="rId2"/>
    <sheet name="v%Game" sheetId="4" r:id="rId3"/>
    <sheet name="Portfolio-1" sheetId="5" r:id="rId4"/>
    <sheet name="Portfolio-2" sheetId="6" r:id="rId5"/>
    <sheet name="Portfolio-3" sheetId="7" r:id="rId6"/>
  </sheets>
  <calcPr calcId="125725"/>
</workbook>
</file>

<file path=xl/calcChain.xml><?xml version="1.0" encoding="utf-8"?>
<calcChain xmlns="http://schemas.openxmlformats.org/spreadsheetml/2006/main">
  <c r="I6" i="4"/>
  <c r="I5"/>
  <c r="I4"/>
  <c r="I13"/>
  <c r="I10"/>
  <c r="I7"/>
  <c r="H6"/>
  <c r="H5"/>
  <c r="H15"/>
  <c r="I15" s="1"/>
  <c r="H14"/>
  <c r="H11"/>
  <c r="H12" s="1"/>
  <c r="H8"/>
  <c r="I8" s="1"/>
  <c r="H4"/>
  <c r="G4"/>
  <c r="G12"/>
  <c r="G11"/>
  <c r="G8"/>
  <c r="G5"/>
  <c r="G14"/>
  <c r="G15" s="1"/>
  <c r="D14"/>
  <c r="D15" s="1"/>
  <c r="D12"/>
  <c r="D13" s="1"/>
  <c r="D11"/>
  <c r="D10"/>
  <c r="D9"/>
  <c r="J4" s="1"/>
  <c r="J5" s="1"/>
  <c r="J6" s="1"/>
  <c r="D14" i="3"/>
  <c r="D12"/>
  <c r="D13" s="1"/>
  <c r="D11"/>
  <c r="D10"/>
  <c r="D9"/>
  <c r="D14" i="2"/>
  <c r="D15" s="1"/>
  <c r="D12"/>
  <c r="D13" s="1"/>
  <c r="D11"/>
  <c r="D10"/>
  <c r="D9"/>
  <c r="G4" s="1"/>
  <c r="G5" s="1"/>
  <c r="D1"/>
  <c r="I12" i="4" l="1"/>
  <c r="I11"/>
  <c r="I14"/>
  <c r="H9"/>
  <c r="K4"/>
  <c r="G6"/>
  <c r="J7" s="1"/>
  <c r="J8" s="1"/>
  <c r="J9" s="1"/>
  <c r="K5"/>
  <c r="G9"/>
  <c r="H4" i="2"/>
  <c r="G6"/>
  <c r="H5"/>
  <c r="I9" i="4" l="1"/>
  <c r="K6"/>
  <c r="J10"/>
  <c r="J11" s="1"/>
  <c r="J12" s="1"/>
  <c r="J13" s="1"/>
  <c r="J14" s="1"/>
  <c r="J15" s="1"/>
  <c r="K7"/>
  <c r="G7" i="2"/>
  <c r="H6"/>
  <c r="G4" i="3"/>
  <c r="H4" s="1"/>
  <c r="K8" i="4" l="1"/>
  <c r="G8" i="2"/>
  <c r="H7"/>
  <c r="K9" i="4" l="1"/>
  <c r="G9" i="2"/>
  <c r="H8"/>
  <c r="I4" i="3"/>
  <c r="K10" i="4" l="1"/>
  <c r="G10" i="2"/>
  <c r="H9"/>
  <c r="G5" i="3"/>
  <c r="H5" s="1"/>
  <c r="J4"/>
  <c r="K11" i="4" l="1"/>
  <c r="G11" i="2"/>
  <c r="H10"/>
  <c r="K12" i="4" l="1"/>
  <c r="G12" i="2"/>
  <c r="H11"/>
  <c r="K13" i="4" l="1"/>
  <c r="G13" i="2"/>
  <c r="H12"/>
  <c r="K14" i="4" l="1"/>
  <c r="G14" i="2"/>
  <c r="H13"/>
  <c r="K15" i="4" l="1"/>
  <c r="G15" i="2"/>
  <c r="H14"/>
  <c r="D16" i="4" l="1"/>
  <c r="H15" i="2"/>
  <c r="D16"/>
  <c r="I5" i="3" l="1"/>
  <c r="J5" s="1"/>
  <c r="G6" l="1"/>
  <c r="H6" s="1"/>
  <c r="I6" l="1"/>
  <c r="J6" s="1"/>
  <c r="G7"/>
  <c r="H7" s="1"/>
  <c r="I7" l="1"/>
  <c r="J7" l="1"/>
  <c r="G8"/>
  <c r="H8" s="1"/>
  <c r="I8" l="1"/>
  <c r="J8" l="1"/>
  <c r="G9"/>
  <c r="H9" s="1"/>
  <c r="I9" l="1"/>
  <c r="J9" l="1"/>
  <c r="G10"/>
  <c r="H10" s="1"/>
  <c r="I10" l="1"/>
  <c r="G11" l="1"/>
  <c r="H11" s="1"/>
  <c r="J10"/>
  <c r="I11" l="1"/>
  <c r="J11" l="1"/>
  <c r="G12"/>
  <c r="H12" s="1"/>
  <c r="I12" l="1"/>
  <c r="J12" l="1"/>
  <c r="G13"/>
  <c r="H13" s="1"/>
  <c r="I13" l="1"/>
  <c r="J13" l="1"/>
  <c r="G14"/>
  <c r="H14" s="1"/>
  <c r="I14" l="1"/>
  <c r="G15" l="1"/>
  <c r="H15" s="1"/>
  <c r="J14"/>
  <c r="H16" l="1"/>
  <c r="I15" l="1"/>
  <c r="J15" l="1"/>
  <c r="D16"/>
</calcChain>
</file>

<file path=xl/sharedStrings.xml><?xml version="1.0" encoding="utf-8"?>
<sst xmlns="http://schemas.openxmlformats.org/spreadsheetml/2006/main" count="71" uniqueCount="39">
  <si>
    <t>%Profit/day</t>
  </si>
  <si>
    <t># of trading days</t>
  </si>
  <si>
    <t>%Winner</t>
  </si>
  <si>
    <t>%Loss/day</t>
  </si>
  <si>
    <t>Portfolio value</t>
  </si>
  <si>
    <t>%Gain per month</t>
  </si>
  <si>
    <t>End of Month</t>
  </si>
  <si>
    <t>%GAME</t>
  </si>
  <si>
    <t>Profit per day</t>
  </si>
  <si>
    <t>Investment</t>
  </si>
  <si>
    <t>Profit/day for month-1</t>
  </si>
  <si>
    <t>Loss/day for month-1</t>
  </si>
  <si>
    <t>Performance Fee</t>
  </si>
  <si>
    <t>PF</t>
  </si>
  <si>
    <t>HWM</t>
  </si>
  <si>
    <t>Profit/day</t>
  </si>
  <si>
    <t>EOM</t>
  </si>
  <si>
    <t>PV</t>
  </si>
  <si>
    <t>Date</t>
  </si>
  <si>
    <t>Gross P/L</t>
  </si>
  <si>
    <t>Commision</t>
  </si>
  <si>
    <t>Net P/L</t>
  </si>
  <si>
    <t># of Trades</t>
  </si>
  <si>
    <t>Equity</t>
  </si>
  <si>
    <t>Winning days per month</t>
  </si>
  <si>
    <t>Loosing days per month</t>
  </si>
  <si>
    <t>Expectancy</t>
  </si>
  <si>
    <t>Optimal f</t>
  </si>
  <si>
    <t>Annual ROI</t>
  </si>
  <si>
    <t>To Make It a Reality Play with Caution</t>
  </si>
  <si>
    <t>Annual Salary</t>
  </si>
  <si>
    <t>%Gain per month 1-3</t>
  </si>
  <si>
    <t>With Aging of the Portfolio, Slow down the Aggressiveness</t>
  </si>
  <si>
    <t>Variable</t>
  </si>
  <si>
    <t>Don't Forget to Pay Yourself</t>
  </si>
  <si>
    <t>%P/day</t>
  </si>
  <si>
    <t>%L/day</t>
  </si>
  <si>
    <t>%P/month</t>
  </si>
  <si>
    <t>Portfolio Val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</si>
</sst>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0.00_);[Red]\(0.00\)"/>
  </numFmts>
  <fonts count="17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Calibri"/>
      <family val="2"/>
      <scheme val="minor"/>
    </font>
    <font>
      <b/>
      <sz val="25"/>
      <color rgb="FF92D050"/>
      <name val="Arial"/>
      <family val="2"/>
    </font>
    <font>
      <sz val="19"/>
      <color theme="1"/>
      <name val="Arial"/>
      <family val="2"/>
    </font>
    <font>
      <sz val="19"/>
      <name val="Arial"/>
      <family val="2"/>
    </font>
    <font>
      <b/>
      <sz val="19"/>
      <color theme="1"/>
      <name val="Blackadder ITC"/>
      <family val="5"/>
    </font>
    <font>
      <sz val="19"/>
      <color theme="1"/>
      <name val="Blackadder ITC"/>
      <family val="5"/>
    </font>
    <font>
      <sz val="19"/>
      <color theme="1"/>
      <name val="Calibri"/>
      <family val="2"/>
      <scheme val="minor"/>
    </font>
    <font>
      <b/>
      <sz val="19"/>
      <color rgb="FF00B050"/>
      <name val="Arial"/>
      <family val="2"/>
    </font>
    <font>
      <b/>
      <sz val="19"/>
      <color theme="1"/>
      <name val="Arial"/>
      <family val="2"/>
    </font>
    <font>
      <b/>
      <sz val="19"/>
      <color theme="1"/>
      <name val="Calibri"/>
      <family val="2"/>
      <scheme val="minor"/>
    </font>
    <font>
      <b/>
      <sz val="25"/>
      <color theme="0"/>
      <name val="Arial"/>
      <family val="2"/>
    </font>
    <font>
      <b/>
      <sz val="19"/>
      <color rgb="FF92D050"/>
      <name val="Arial"/>
      <family val="2"/>
    </font>
    <font>
      <b/>
      <sz val="16"/>
      <color rgb="FF00B050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0" fontId="0" fillId="0" borderId="0" xfId="0" applyNumberFormat="1"/>
    <xf numFmtId="0" fontId="0" fillId="0" borderId="0" xfId="0"/>
    <xf numFmtId="0" fontId="0" fillId="0" borderId="0" xfId="0"/>
    <xf numFmtId="0" fontId="2" fillId="0" borderId="9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5" xfId="0" applyNumberFormat="1" applyFont="1" applyBorder="1"/>
    <xf numFmtId="0" fontId="2" fillId="0" borderId="1" xfId="0" applyFont="1" applyFill="1" applyBorder="1"/>
    <xf numFmtId="3" fontId="2" fillId="0" borderId="2" xfId="0" applyNumberFormat="1" applyFont="1" applyBorder="1"/>
    <xf numFmtId="3" fontId="2" fillId="0" borderId="3" xfId="0" applyNumberFormat="1" applyFont="1" applyBorder="1"/>
    <xf numFmtId="14" fontId="0" fillId="0" borderId="0" xfId="0" applyNumberFormat="1"/>
    <xf numFmtId="0" fontId="3" fillId="0" borderId="0" xfId="0" applyFont="1"/>
    <xf numFmtId="0" fontId="3" fillId="0" borderId="9" xfId="0" applyFont="1" applyBorder="1"/>
    <xf numFmtId="0" fontId="3" fillId="0" borderId="11" xfId="0" applyFont="1" applyBorder="1"/>
    <xf numFmtId="0" fontId="3" fillId="0" borderId="10" xfId="0" applyFont="1" applyBorder="1"/>
    <xf numFmtId="2" fontId="0" fillId="0" borderId="0" xfId="0" applyNumberFormat="1"/>
    <xf numFmtId="2" fontId="3" fillId="0" borderId="11" xfId="0" applyNumberFormat="1" applyFont="1" applyBorder="1"/>
    <xf numFmtId="0" fontId="0" fillId="0" borderId="0" xfId="0"/>
    <xf numFmtId="0" fontId="0" fillId="0" borderId="0" xfId="0" applyAlignment="1">
      <alignment horizontal="center"/>
    </xf>
    <xf numFmtId="1" fontId="4" fillId="4" borderId="9" xfId="0" applyNumberFormat="1" applyFont="1" applyFill="1" applyBorder="1"/>
    <xf numFmtId="164" fontId="5" fillId="3" borderId="6" xfId="0" applyNumberFormat="1" applyFont="1" applyFill="1" applyBorder="1"/>
    <xf numFmtId="0" fontId="5" fillId="0" borderId="9" xfId="0" applyFont="1" applyBorder="1"/>
    <xf numFmtId="0" fontId="5" fillId="0" borderId="11" xfId="0" applyFont="1" applyBorder="1"/>
    <xf numFmtId="0" fontId="5" fillId="0" borderId="10" xfId="0" applyFont="1" applyBorder="1"/>
    <xf numFmtId="1" fontId="5" fillId="3" borderId="5" xfId="0" applyNumberFormat="1" applyFont="1" applyFill="1" applyBorder="1"/>
    <xf numFmtId="0" fontId="5" fillId="0" borderId="4" xfId="0" applyFont="1" applyBorder="1"/>
    <xf numFmtId="3" fontId="5" fillId="0" borderId="0" xfId="0" applyNumberFormat="1" applyFont="1" applyBorder="1"/>
    <xf numFmtId="3" fontId="5" fillId="0" borderId="5" xfId="0" applyNumberFormat="1" applyFont="1" applyBorder="1"/>
    <xf numFmtId="0" fontId="5" fillId="3" borderId="5" xfId="0" applyFont="1" applyFill="1" applyBorder="1"/>
    <xf numFmtId="1" fontId="6" fillId="2" borderId="3" xfId="0" applyNumberFormat="1" applyFont="1" applyFill="1" applyBorder="1"/>
    <xf numFmtId="164" fontId="5" fillId="2" borderId="6" xfId="0" applyNumberFormat="1" applyFont="1" applyFill="1" applyBorder="1"/>
    <xf numFmtId="164" fontId="5" fillId="4" borderId="5" xfId="0" applyNumberFormat="1" applyFont="1" applyFill="1" applyBorder="1"/>
    <xf numFmtId="0" fontId="5" fillId="2" borderId="5" xfId="0" applyFont="1" applyFill="1" applyBorder="1"/>
    <xf numFmtId="0" fontId="5" fillId="4" borderId="5" xfId="0" applyFont="1" applyFill="1" applyBorder="1" applyAlignment="1">
      <alignment horizontal="right"/>
    </xf>
    <xf numFmtId="0" fontId="7" fillId="0" borderId="4" xfId="0" applyFont="1" applyBorder="1"/>
    <xf numFmtId="0" fontId="8" fillId="0" borderId="0" xfId="0" applyFont="1" applyBorder="1"/>
    <xf numFmtId="165" fontId="7" fillId="5" borderId="5" xfId="0" applyNumberFormat="1" applyFont="1" applyFill="1" applyBorder="1"/>
    <xf numFmtId="0" fontId="9" fillId="0" borderId="0" xfId="0" applyFont="1" applyBorder="1"/>
    <xf numFmtId="0" fontId="5" fillId="0" borderId="1" xfId="0" applyFont="1" applyFill="1" applyBorder="1"/>
    <xf numFmtId="3" fontId="10" fillId="0" borderId="2" xfId="0" applyNumberFormat="1" applyFont="1" applyFill="1" applyBorder="1"/>
    <xf numFmtId="3" fontId="5" fillId="0" borderId="3" xfId="0" applyNumberFormat="1" applyFont="1" applyBorder="1"/>
    <xf numFmtId="0" fontId="11" fillId="2" borderId="1" xfId="0" applyFont="1" applyFill="1" applyBorder="1"/>
    <xf numFmtId="0" fontId="12" fillId="2" borderId="2" xfId="0" applyFont="1" applyFill="1" applyBorder="1"/>
    <xf numFmtId="9" fontId="11" fillId="2" borderId="3" xfId="0" applyNumberFormat="1" applyFont="1" applyFill="1" applyBorder="1"/>
    <xf numFmtId="0" fontId="5" fillId="0" borderId="0" xfId="0" applyFont="1" applyFill="1" applyBorder="1"/>
    <xf numFmtId="9" fontId="11" fillId="0" borderId="5" xfId="0" applyNumberFormat="1" applyFont="1" applyFill="1" applyBorder="1"/>
    <xf numFmtId="164" fontId="1" fillId="0" borderId="11" xfId="0" applyNumberFormat="1" applyFont="1" applyBorder="1"/>
    <xf numFmtId="0" fontId="13" fillId="0" borderId="0" xfId="0" applyFont="1" applyFill="1" applyBorder="1"/>
    <xf numFmtId="0" fontId="5" fillId="3" borderId="0" xfId="0" applyFont="1" applyFill="1" applyBorder="1"/>
    <xf numFmtId="0" fontId="5" fillId="6" borderId="0" xfId="0" applyFont="1" applyFill="1" applyBorder="1"/>
    <xf numFmtId="1" fontId="6" fillId="0" borderId="0" xfId="0" applyNumberFormat="1" applyFont="1" applyFill="1" applyBorder="1"/>
    <xf numFmtId="1" fontId="5" fillId="0" borderId="0" xfId="0" applyNumberFormat="1" applyFont="1" applyFill="1" applyBorder="1"/>
    <xf numFmtId="1" fontId="5" fillId="6" borderId="0" xfId="0" applyNumberFormat="1" applyFont="1" applyFill="1" applyBorder="1"/>
    <xf numFmtId="3" fontId="10" fillId="0" borderId="0" xfId="0" applyNumberFormat="1" applyFont="1" applyBorder="1"/>
    <xf numFmtId="3" fontId="15" fillId="0" borderId="2" xfId="0" applyNumberFormat="1" applyFont="1" applyBorder="1"/>
    <xf numFmtId="3" fontId="16" fillId="0" borderId="2" xfId="0" applyNumberFormat="1" applyFont="1" applyBorder="1"/>
    <xf numFmtId="0" fontId="8" fillId="5" borderId="9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4" fillId="4" borderId="11" xfId="0" applyFont="1" applyFill="1" applyBorder="1"/>
    <xf numFmtId="0" fontId="4" fillId="4" borderId="10" xfId="0" applyFont="1" applyFill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Fill="1" applyBorder="1"/>
    <xf numFmtId="0" fontId="5" fillId="0" borderId="0" xfId="0" applyFont="1" applyFill="1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Fill="1" applyBorder="1"/>
    <xf numFmtId="0" fontId="5" fillId="0" borderId="8" xfId="0" applyFont="1" applyFill="1" applyBorder="1"/>
    <xf numFmtId="0" fontId="1" fillId="0" borderId="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1" fontId="14" fillId="4" borderId="9" xfId="0" applyNumberFormat="1" applyFont="1" applyFill="1" applyBorder="1" applyAlignment="1">
      <alignment horizontal="center"/>
    </xf>
    <xf numFmtId="1" fontId="14" fillId="4" borderId="11" xfId="0" applyNumberFormat="1" applyFont="1" applyFill="1" applyBorder="1" applyAlignment="1">
      <alignment horizontal="center"/>
    </xf>
    <xf numFmtId="1" fontId="14" fillId="4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A17" sqref="A17"/>
    </sheetView>
  </sheetViews>
  <sheetFormatPr defaultRowHeight="15"/>
  <cols>
    <col min="1" max="1" width="12.28515625" style="20" customWidth="1"/>
    <col min="2" max="2" width="39.5703125" style="20" bestFit="1" customWidth="1"/>
    <col min="3" max="3" width="9.140625" style="20"/>
    <col min="4" max="4" width="21.28515625" style="20" bestFit="1" customWidth="1"/>
    <col min="5" max="5" width="9.140625" style="20"/>
    <col min="6" max="6" width="25.140625" style="20" bestFit="1" customWidth="1"/>
    <col min="7" max="7" width="26.42578125" style="20" bestFit="1" customWidth="1"/>
    <col min="8" max="8" width="24.5703125" style="20" customWidth="1"/>
    <col min="9" max="16384" width="9.140625" style="20"/>
  </cols>
  <sheetData>
    <row r="1" spans="1:12" ht="31.5" thickBot="1">
      <c r="D1" s="22">
        <f>D4</f>
        <v>1</v>
      </c>
      <c r="E1" s="65" t="s">
        <v>7</v>
      </c>
      <c r="F1" s="66"/>
      <c r="L1" s="1"/>
    </row>
    <row r="2" spans="1:12" ht="13.5" customHeight="1" thickBot="1"/>
    <row r="3" spans="1:12" ht="24" thickBot="1">
      <c r="B3" s="67" t="s">
        <v>9</v>
      </c>
      <c r="C3" s="68"/>
      <c r="D3" s="23">
        <v>50000</v>
      </c>
      <c r="F3" s="24" t="s">
        <v>6</v>
      </c>
      <c r="G3" s="25" t="s">
        <v>4</v>
      </c>
      <c r="H3" s="26" t="s">
        <v>8</v>
      </c>
    </row>
    <row r="4" spans="1:12" ht="23.25">
      <c r="B4" s="62" t="s">
        <v>0</v>
      </c>
      <c r="C4" s="63"/>
      <c r="D4" s="27">
        <v>1</v>
      </c>
      <c r="F4" s="28">
        <v>1</v>
      </c>
      <c r="G4" s="29">
        <f>D3*(1+$D$9/100)</f>
        <v>55000.000000000007</v>
      </c>
      <c r="H4" s="30">
        <f>CEILING($D$4/100*G4,1)</f>
        <v>550</v>
      </c>
    </row>
    <row r="5" spans="1:12" ht="23.25">
      <c r="B5" s="62" t="s">
        <v>3</v>
      </c>
      <c r="C5" s="63"/>
      <c r="D5" s="27">
        <v>1</v>
      </c>
      <c r="F5" s="28">
        <v>2</v>
      </c>
      <c r="G5" s="29">
        <f>G4*(1+$D$9/100)</f>
        <v>60500.000000000015</v>
      </c>
      <c r="H5" s="30">
        <f>CEILING($D$4/100*G5,1)</f>
        <v>605</v>
      </c>
    </row>
    <row r="6" spans="1:12" ht="23.25">
      <c r="B6" s="62" t="s">
        <v>1</v>
      </c>
      <c r="C6" s="63"/>
      <c r="D6" s="31">
        <v>20</v>
      </c>
      <c r="F6" s="28">
        <v>3</v>
      </c>
      <c r="G6" s="29">
        <f t="shared" ref="G6:G15" si="0">G5*(1+$D$9/100)</f>
        <v>66550.000000000015</v>
      </c>
      <c r="H6" s="30">
        <f t="shared" ref="H6:H15" si="1">CEILING($D$4/100*G6,1)</f>
        <v>666</v>
      </c>
    </row>
    <row r="7" spans="1:12" ht="23.25">
      <c r="B7" s="62" t="s">
        <v>2</v>
      </c>
      <c r="C7" s="63"/>
      <c r="D7" s="27">
        <v>75</v>
      </c>
      <c r="F7" s="28">
        <v>4</v>
      </c>
      <c r="G7" s="29">
        <f t="shared" si="0"/>
        <v>73205.000000000029</v>
      </c>
      <c r="H7" s="30">
        <f t="shared" si="1"/>
        <v>733</v>
      </c>
    </row>
    <row r="8" spans="1:12" ht="23.25">
      <c r="B8" s="62"/>
      <c r="C8" s="63"/>
      <c r="D8" s="64"/>
      <c r="F8" s="28">
        <v>5</v>
      </c>
      <c r="G8" s="29">
        <f t="shared" si="0"/>
        <v>80525.500000000044</v>
      </c>
      <c r="H8" s="30">
        <f t="shared" si="1"/>
        <v>806</v>
      </c>
    </row>
    <row r="9" spans="1:12" ht="24" thickBot="1">
      <c r="B9" s="69" t="s">
        <v>5</v>
      </c>
      <c r="C9" s="70"/>
      <c r="D9" s="32">
        <f>(D7/100*D4-(100-D7)/100*D5)*D6</f>
        <v>10</v>
      </c>
      <c r="F9" s="28">
        <v>6</v>
      </c>
      <c r="G9" s="29">
        <f t="shared" si="0"/>
        <v>88578.050000000061</v>
      </c>
      <c r="H9" s="30">
        <f t="shared" si="1"/>
        <v>886</v>
      </c>
    </row>
    <row r="10" spans="1:12" ht="23.25">
      <c r="B10" s="75" t="s">
        <v>10</v>
      </c>
      <c r="C10" s="76"/>
      <c r="D10" s="33">
        <f>D4/100*D3</f>
        <v>500</v>
      </c>
      <c r="F10" s="28">
        <v>7</v>
      </c>
      <c r="G10" s="29">
        <f t="shared" si="0"/>
        <v>97435.855000000069</v>
      </c>
      <c r="H10" s="30">
        <f t="shared" si="1"/>
        <v>975</v>
      </c>
    </row>
    <row r="11" spans="1:12" ht="23.25">
      <c r="B11" s="71" t="s">
        <v>11</v>
      </c>
      <c r="C11" s="72"/>
      <c r="D11" s="34">
        <f>D5/100*D3</f>
        <v>500</v>
      </c>
      <c r="F11" s="28">
        <v>8</v>
      </c>
      <c r="G11" s="29">
        <f t="shared" si="0"/>
        <v>107179.44050000008</v>
      </c>
      <c r="H11" s="30">
        <f t="shared" si="1"/>
        <v>1072</v>
      </c>
    </row>
    <row r="12" spans="1:12" ht="23.25">
      <c r="B12" s="73" t="s">
        <v>24</v>
      </c>
      <c r="C12" s="74"/>
      <c r="D12" s="35">
        <f>D7*D6/100</f>
        <v>15</v>
      </c>
      <c r="F12" s="28">
        <v>9</v>
      </c>
      <c r="G12" s="29">
        <f t="shared" si="0"/>
        <v>117897.3845500001</v>
      </c>
      <c r="H12" s="30">
        <f t="shared" si="1"/>
        <v>1179</v>
      </c>
    </row>
    <row r="13" spans="1:12" ht="23.25">
      <c r="A13" s="21"/>
      <c r="B13" s="73" t="s">
        <v>25</v>
      </c>
      <c r="C13" s="74"/>
      <c r="D13" s="36">
        <f>D6-D12</f>
        <v>5</v>
      </c>
      <c r="F13" s="28">
        <v>10</v>
      </c>
      <c r="G13" s="29">
        <f t="shared" si="0"/>
        <v>129687.12300500013</v>
      </c>
      <c r="H13" s="30">
        <f t="shared" si="1"/>
        <v>1297</v>
      </c>
    </row>
    <row r="14" spans="1:12" ht="27">
      <c r="B14" s="37" t="s">
        <v>26</v>
      </c>
      <c r="C14" s="38"/>
      <c r="D14" s="39">
        <f>(D4/D5+1)*D7/100 -1</f>
        <v>0.5</v>
      </c>
      <c r="F14" s="28">
        <v>11</v>
      </c>
      <c r="G14" s="29">
        <f t="shared" si="0"/>
        <v>142655.83530550016</v>
      </c>
      <c r="H14" s="30">
        <f t="shared" si="1"/>
        <v>1427</v>
      </c>
    </row>
    <row r="15" spans="1:12" ht="27.75" thickBot="1">
      <c r="B15" s="37" t="s">
        <v>27</v>
      </c>
      <c r="C15" s="40"/>
      <c r="D15" s="39">
        <f>D14/(D4/D5)</f>
        <v>0.5</v>
      </c>
      <c r="F15" s="41">
        <v>12</v>
      </c>
      <c r="G15" s="42">
        <f t="shared" si="0"/>
        <v>156921.4188360502</v>
      </c>
      <c r="H15" s="43">
        <f t="shared" si="1"/>
        <v>1570</v>
      </c>
    </row>
    <row r="16" spans="1:12" ht="27.75" thickBot="1">
      <c r="B16" s="44" t="s">
        <v>28</v>
      </c>
      <c r="C16" s="45"/>
      <c r="D16" s="46">
        <f>(G15-D3)/D3</f>
        <v>2.1384283767210039</v>
      </c>
      <c r="F16" s="59" t="s">
        <v>29</v>
      </c>
      <c r="G16" s="60"/>
      <c r="H16" s="61"/>
    </row>
  </sheetData>
  <mergeCells count="13">
    <mergeCell ref="F16:H16"/>
    <mergeCell ref="B8:D8"/>
    <mergeCell ref="E1:F1"/>
    <mergeCell ref="B3:C3"/>
    <mergeCell ref="B4:C4"/>
    <mergeCell ref="B5:C5"/>
    <mergeCell ref="B6:C6"/>
    <mergeCell ref="B7:C7"/>
    <mergeCell ref="B9:C9"/>
    <mergeCell ref="B11:C11"/>
    <mergeCell ref="B12:C12"/>
    <mergeCell ref="B10:C10"/>
    <mergeCell ref="B13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A18" sqref="A18"/>
    </sheetView>
  </sheetViews>
  <sheetFormatPr defaultRowHeight="15"/>
  <cols>
    <col min="1" max="1" width="9.140625" style="2"/>
    <col min="2" max="2" width="39.5703125" style="2" bestFit="1" customWidth="1"/>
    <col min="3" max="3" width="9.140625" style="2"/>
    <col min="4" max="4" width="21.28515625" style="2" bestFit="1" customWidth="1"/>
    <col min="5" max="5" width="7" style="2" customWidth="1"/>
    <col min="6" max="6" width="15.5703125" style="2" customWidth="1"/>
    <col min="7" max="7" width="15.140625" style="2" bestFit="1" customWidth="1"/>
    <col min="8" max="8" width="15.7109375" style="2" bestFit="1" customWidth="1"/>
    <col min="9" max="9" width="16.85546875" style="2" bestFit="1" customWidth="1"/>
    <col min="10" max="10" width="15.140625" style="2" bestFit="1" customWidth="1"/>
    <col min="11" max="11" width="11" style="2" customWidth="1"/>
    <col min="12" max="16384" width="9.140625" style="2"/>
  </cols>
  <sheetData>
    <row r="1" spans="1:14" ht="24.75" thickBot="1">
      <c r="C1" s="81" t="s">
        <v>34</v>
      </c>
      <c r="D1" s="82"/>
      <c r="E1" s="82"/>
      <c r="F1" s="83"/>
      <c r="N1" s="1"/>
    </row>
    <row r="2" spans="1:14" ht="15.75" thickBot="1"/>
    <row r="3" spans="1:14" ht="24" thickBot="1">
      <c r="A3" s="20"/>
      <c r="B3" s="67" t="s">
        <v>9</v>
      </c>
      <c r="C3" s="68"/>
      <c r="D3" s="23">
        <v>50000</v>
      </c>
      <c r="F3" s="4" t="s">
        <v>16</v>
      </c>
      <c r="G3" s="5" t="s">
        <v>17</v>
      </c>
      <c r="H3" s="5" t="s">
        <v>13</v>
      </c>
      <c r="I3" s="5" t="s">
        <v>14</v>
      </c>
      <c r="J3" s="6" t="s">
        <v>15</v>
      </c>
    </row>
    <row r="4" spans="1:14" ht="23.25">
      <c r="A4" s="20"/>
      <c r="B4" s="62" t="s">
        <v>0</v>
      </c>
      <c r="C4" s="63"/>
      <c r="D4" s="27">
        <v>2</v>
      </c>
      <c r="F4" s="7">
        <v>1</v>
      </c>
      <c r="G4" s="8">
        <f>D3*(1+$D$9/100)</f>
        <v>60000</v>
      </c>
      <c r="H4" s="8">
        <f>(G4-D3)*D15</f>
        <v>3000</v>
      </c>
      <c r="I4" s="8">
        <f>G4-H4</f>
        <v>57000</v>
      </c>
      <c r="J4" s="9">
        <f>CEILING($D$4/100*I4,1)</f>
        <v>1140</v>
      </c>
    </row>
    <row r="5" spans="1:14" ht="23.25">
      <c r="A5" s="20"/>
      <c r="B5" s="62" t="s">
        <v>3</v>
      </c>
      <c r="C5" s="63"/>
      <c r="D5" s="27">
        <v>2</v>
      </c>
      <c r="F5" s="7">
        <v>2</v>
      </c>
      <c r="G5" s="8">
        <f>I4*(1+$D$9/100)</f>
        <v>68400</v>
      </c>
      <c r="H5" s="8">
        <f>(G5-I4)*$D$15</f>
        <v>3420</v>
      </c>
      <c r="I5" s="8">
        <f>G5-H5</f>
        <v>64980</v>
      </c>
      <c r="J5" s="9">
        <f t="shared" ref="J5:J15" si="0">CEILING($D$4/100*I5,1)</f>
        <v>1300</v>
      </c>
    </row>
    <row r="6" spans="1:14" ht="23.25">
      <c r="A6" s="20"/>
      <c r="B6" s="62" t="s">
        <v>1</v>
      </c>
      <c r="C6" s="63"/>
      <c r="D6" s="31">
        <v>20</v>
      </c>
      <c r="F6" s="7">
        <v>3</v>
      </c>
      <c r="G6" s="8">
        <f t="shared" ref="G6:G15" si="1">I5*(1+$D$9/100)</f>
        <v>77976</v>
      </c>
      <c r="H6" s="8">
        <f t="shared" ref="H6:H15" si="2">(G6-I5)*$D$15</f>
        <v>3898.7999999999997</v>
      </c>
      <c r="I6" s="8">
        <f t="shared" ref="I6:I15" si="3">G6-H6</f>
        <v>74077.2</v>
      </c>
      <c r="J6" s="9">
        <f t="shared" si="0"/>
        <v>1482</v>
      </c>
    </row>
    <row r="7" spans="1:14" ht="23.25">
      <c r="A7" s="20"/>
      <c r="B7" s="62" t="s">
        <v>2</v>
      </c>
      <c r="C7" s="63"/>
      <c r="D7" s="27">
        <v>75</v>
      </c>
      <c r="F7" s="7">
        <v>4</v>
      </c>
      <c r="G7" s="8">
        <f t="shared" si="1"/>
        <v>88892.64</v>
      </c>
      <c r="H7" s="8">
        <f t="shared" si="2"/>
        <v>4444.6320000000005</v>
      </c>
      <c r="I7" s="8">
        <f t="shared" si="3"/>
        <v>84448.008000000002</v>
      </c>
      <c r="J7" s="9">
        <f t="shared" si="0"/>
        <v>1689</v>
      </c>
    </row>
    <row r="8" spans="1:14" ht="23.25">
      <c r="A8" s="20"/>
      <c r="B8" s="62"/>
      <c r="C8" s="63"/>
      <c r="D8" s="64"/>
      <c r="F8" s="7">
        <v>5</v>
      </c>
      <c r="G8" s="8">
        <f t="shared" si="1"/>
        <v>101337.6096</v>
      </c>
      <c r="H8" s="8">
        <f t="shared" si="2"/>
        <v>5066.880479999998</v>
      </c>
      <c r="I8" s="8">
        <f t="shared" si="3"/>
        <v>96270.729120000004</v>
      </c>
      <c r="J8" s="9">
        <f t="shared" si="0"/>
        <v>1926</v>
      </c>
    </row>
    <row r="9" spans="1:14" ht="24" thickBot="1">
      <c r="A9" s="20"/>
      <c r="B9" s="69" t="s">
        <v>5</v>
      </c>
      <c r="C9" s="70"/>
      <c r="D9" s="32">
        <f>(D7/100*D4-(100-D7)/100*D5)*D6</f>
        <v>20</v>
      </c>
      <c r="F9" s="7">
        <v>6</v>
      </c>
      <c r="G9" s="8">
        <f t="shared" si="1"/>
        <v>115524.874944</v>
      </c>
      <c r="H9" s="8">
        <f t="shared" si="2"/>
        <v>5776.2437471999974</v>
      </c>
      <c r="I9" s="8">
        <f t="shared" si="3"/>
        <v>109748.63119679999</v>
      </c>
      <c r="J9" s="9">
        <f t="shared" si="0"/>
        <v>2195</v>
      </c>
    </row>
    <row r="10" spans="1:14" ht="23.25">
      <c r="A10" s="20"/>
      <c r="B10" s="75" t="s">
        <v>10</v>
      </c>
      <c r="C10" s="76"/>
      <c r="D10" s="33">
        <f>D4/100*D3</f>
        <v>1000</v>
      </c>
      <c r="F10" s="7">
        <v>7</v>
      </c>
      <c r="G10" s="8">
        <f t="shared" si="1"/>
        <v>131698.35743615997</v>
      </c>
      <c r="H10" s="8">
        <f t="shared" si="2"/>
        <v>6584.9178718079938</v>
      </c>
      <c r="I10" s="8">
        <f t="shared" si="3"/>
        <v>125113.43956435198</v>
      </c>
      <c r="J10" s="9">
        <f t="shared" si="0"/>
        <v>2503</v>
      </c>
    </row>
    <row r="11" spans="1:14" ht="23.25">
      <c r="A11" s="20"/>
      <c r="B11" s="71" t="s">
        <v>11</v>
      </c>
      <c r="C11" s="72"/>
      <c r="D11" s="34">
        <f>D5/100*D3</f>
        <v>1000</v>
      </c>
      <c r="F11" s="7">
        <v>8</v>
      </c>
      <c r="G11" s="8">
        <f t="shared" si="1"/>
        <v>150136.12747722238</v>
      </c>
      <c r="H11" s="8">
        <f t="shared" si="2"/>
        <v>7506.8063738611199</v>
      </c>
      <c r="I11" s="8">
        <f t="shared" si="3"/>
        <v>142629.32110336126</v>
      </c>
      <c r="J11" s="9">
        <f t="shared" si="0"/>
        <v>2853</v>
      </c>
    </row>
    <row r="12" spans="1:14" ht="23.25">
      <c r="A12" s="20"/>
      <c r="B12" s="73" t="s">
        <v>24</v>
      </c>
      <c r="C12" s="74"/>
      <c r="D12" s="35">
        <f>D7*D6/100</f>
        <v>15</v>
      </c>
      <c r="F12" s="7">
        <v>9</v>
      </c>
      <c r="G12" s="8">
        <f t="shared" si="1"/>
        <v>171155.18532403352</v>
      </c>
      <c r="H12" s="8">
        <f t="shared" si="2"/>
        <v>8557.7592662016777</v>
      </c>
      <c r="I12" s="8">
        <f t="shared" si="3"/>
        <v>162597.42605783185</v>
      </c>
      <c r="J12" s="9">
        <f t="shared" si="0"/>
        <v>3252</v>
      </c>
    </row>
    <row r="13" spans="1:14" ht="23.25">
      <c r="A13" s="21"/>
      <c r="B13" s="73" t="s">
        <v>25</v>
      </c>
      <c r="C13" s="74"/>
      <c r="D13" s="36">
        <f>D6-D12</f>
        <v>5</v>
      </c>
      <c r="F13" s="7">
        <v>10</v>
      </c>
      <c r="G13" s="8">
        <f t="shared" si="1"/>
        <v>195116.9112693982</v>
      </c>
      <c r="H13" s="8">
        <f t="shared" si="2"/>
        <v>9755.8455634699058</v>
      </c>
      <c r="I13" s="8">
        <f t="shared" si="3"/>
        <v>185361.06570592831</v>
      </c>
      <c r="J13" s="9">
        <f t="shared" si="0"/>
        <v>3708</v>
      </c>
    </row>
    <row r="14" spans="1:14" ht="27">
      <c r="A14" s="20"/>
      <c r="B14" s="37" t="s">
        <v>26</v>
      </c>
      <c r="C14" s="38"/>
      <c r="D14" s="39">
        <f>(D4/D5+1)*D7/100 -1</f>
        <v>0.5</v>
      </c>
      <c r="F14" s="7">
        <v>11</v>
      </c>
      <c r="G14" s="8">
        <f t="shared" si="1"/>
        <v>222433.27884711398</v>
      </c>
      <c r="H14" s="8">
        <f t="shared" si="2"/>
        <v>11121.663942355701</v>
      </c>
      <c r="I14" s="8">
        <f t="shared" si="3"/>
        <v>211311.61490475829</v>
      </c>
      <c r="J14" s="9">
        <f t="shared" si="0"/>
        <v>4227</v>
      </c>
    </row>
    <row r="15" spans="1:14" ht="25.5" thickBot="1">
      <c r="A15" s="20"/>
      <c r="B15" s="28" t="s">
        <v>12</v>
      </c>
      <c r="C15" s="40"/>
      <c r="D15" s="48">
        <v>0.3</v>
      </c>
      <c r="F15" s="10">
        <v>12</v>
      </c>
      <c r="G15" s="58">
        <f t="shared" si="1"/>
        <v>253573.93788570992</v>
      </c>
      <c r="H15" s="11">
        <f t="shared" si="2"/>
        <v>12678.696894285489</v>
      </c>
      <c r="I15" s="57">
        <f t="shared" si="3"/>
        <v>240895.24099142442</v>
      </c>
      <c r="J15" s="12">
        <f t="shared" si="0"/>
        <v>4818</v>
      </c>
    </row>
    <row r="16" spans="1:14" ht="25.5" thickBot="1">
      <c r="B16" s="44" t="s">
        <v>28</v>
      </c>
      <c r="C16" s="45"/>
      <c r="D16" s="46">
        <f>(I15-D3)/D3</f>
        <v>3.8179048198284886</v>
      </c>
      <c r="F16" s="77" t="s">
        <v>30</v>
      </c>
      <c r="G16" s="78"/>
      <c r="H16" s="49">
        <f>SUM(H4:H15)</f>
        <v>81812.24613918188</v>
      </c>
      <c r="I16" s="79"/>
      <c r="J16" s="80"/>
    </row>
  </sheetData>
  <mergeCells count="14">
    <mergeCell ref="F16:G16"/>
    <mergeCell ref="I16:J16"/>
    <mergeCell ref="C1:F1"/>
    <mergeCell ref="B7:C7"/>
    <mergeCell ref="B3:C3"/>
    <mergeCell ref="B4:C4"/>
    <mergeCell ref="B5:C5"/>
    <mergeCell ref="B6:C6"/>
    <mergeCell ref="B13:C13"/>
    <mergeCell ref="B8:D8"/>
    <mergeCell ref="B9:C9"/>
    <mergeCell ref="B11:C11"/>
    <mergeCell ref="B12:C12"/>
    <mergeCell ref="B10:C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6"/>
  <sheetViews>
    <sheetView topLeftCell="A4" workbookViewId="0">
      <selection activeCell="D18" sqref="D18"/>
    </sheetView>
  </sheetViews>
  <sheetFormatPr defaultRowHeight="15"/>
  <cols>
    <col min="1" max="1" width="4" style="20" customWidth="1"/>
    <col min="2" max="2" width="39.5703125" style="20" bestFit="1" customWidth="1"/>
    <col min="3" max="3" width="9.140625" style="20"/>
    <col min="4" max="4" width="21.28515625" style="20" bestFit="1" customWidth="1"/>
    <col min="5" max="5" width="8.140625" style="20" customWidth="1"/>
    <col min="6" max="6" width="11.140625" style="20" customWidth="1"/>
    <col min="7" max="7" width="13.28515625" style="20" customWidth="1"/>
    <col min="8" max="8" width="13" style="20" customWidth="1"/>
    <col min="9" max="9" width="17.5703125" style="20" customWidth="1"/>
    <col min="10" max="10" width="20.42578125" style="20" customWidth="1"/>
    <col min="11" max="11" width="17.28515625" style="20" customWidth="1"/>
    <col min="12" max="16384" width="9.140625" style="20"/>
  </cols>
  <sheetData>
    <row r="1" spans="1:15" ht="31.5" thickBot="1">
      <c r="D1" s="22" t="s">
        <v>33</v>
      </c>
      <c r="E1" s="65" t="s">
        <v>7</v>
      </c>
      <c r="F1" s="66"/>
      <c r="G1" s="50"/>
      <c r="H1" s="50"/>
      <c r="I1" s="50"/>
      <c r="O1" s="1"/>
    </row>
    <row r="2" spans="1:15" ht="13.5" customHeight="1" thickBot="1"/>
    <row r="3" spans="1:15" ht="24" thickBot="1">
      <c r="B3" s="67" t="s">
        <v>9</v>
      </c>
      <c r="C3" s="68"/>
      <c r="D3" s="23">
        <v>50000</v>
      </c>
      <c r="F3" s="24" t="s">
        <v>16</v>
      </c>
      <c r="G3" s="25" t="s">
        <v>35</v>
      </c>
      <c r="H3" s="25" t="s">
        <v>36</v>
      </c>
      <c r="I3" s="25" t="s">
        <v>37</v>
      </c>
      <c r="J3" s="25" t="s">
        <v>38</v>
      </c>
      <c r="K3" s="26" t="s">
        <v>15</v>
      </c>
    </row>
    <row r="4" spans="1:15" ht="23.25">
      <c r="B4" s="62" t="s">
        <v>0</v>
      </c>
      <c r="C4" s="63"/>
      <c r="D4" s="27">
        <v>2</v>
      </c>
      <c r="F4" s="28">
        <v>1</v>
      </c>
      <c r="G4" s="54">
        <f>D4</f>
        <v>2</v>
      </c>
      <c r="H4" s="54">
        <f>D5</f>
        <v>2</v>
      </c>
      <c r="I4" s="53">
        <f>G4*$D$12-H4*$D$13</f>
        <v>20</v>
      </c>
      <c r="J4" s="29">
        <f>D3*(1+$D$9/100)</f>
        <v>60000</v>
      </c>
      <c r="K4" s="30">
        <f>CEILING(G4/100*J4,1)</f>
        <v>1200</v>
      </c>
    </row>
    <row r="5" spans="1:15" ht="23.25">
      <c r="B5" s="62" t="s">
        <v>3</v>
      </c>
      <c r="C5" s="63"/>
      <c r="D5" s="27">
        <v>2</v>
      </c>
      <c r="F5" s="28">
        <v>2</v>
      </c>
      <c r="G5" s="52">
        <f>G4</f>
        <v>2</v>
      </c>
      <c r="H5" s="55">
        <f>H4</f>
        <v>2</v>
      </c>
      <c r="I5" s="53">
        <f t="shared" ref="I5:I6" si="0">G5*$D$12-H5*$D$13</f>
        <v>20</v>
      </c>
      <c r="J5" s="29">
        <f>J4*(1+I4/100)</f>
        <v>72000</v>
      </c>
      <c r="K5" s="30">
        <f t="shared" ref="K5:K15" si="1">CEILING(G5/100*J5,1)</f>
        <v>1440</v>
      </c>
    </row>
    <row r="6" spans="1:15" ht="23.25">
      <c r="B6" s="62" t="s">
        <v>1</v>
      </c>
      <c r="C6" s="63"/>
      <c r="D6" s="31">
        <v>20</v>
      </c>
      <c r="F6" s="28">
        <v>3</v>
      </c>
      <c r="G6" s="47">
        <f>G5</f>
        <v>2</v>
      </c>
      <c r="H6" s="54">
        <f>H5</f>
        <v>2</v>
      </c>
      <c r="I6" s="53">
        <f t="shared" si="0"/>
        <v>20</v>
      </c>
      <c r="J6" s="29">
        <f t="shared" ref="J6:J15" si="2">J5*(1+I5/100)</f>
        <v>86400</v>
      </c>
      <c r="K6" s="30">
        <f t="shared" si="1"/>
        <v>1728</v>
      </c>
    </row>
    <row r="7" spans="1:15" ht="23.25">
      <c r="B7" s="62" t="s">
        <v>2</v>
      </c>
      <c r="C7" s="63"/>
      <c r="D7" s="27">
        <v>75</v>
      </c>
      <c r="F7" s="28">
        <v>4</v>
      </c>
      <c r="G7" s="51">
        <v>3</v>
      </c>
      <c r="H7" s="51">
        <v>2</v>
      </c>
      <c r="I7" s="53">
        <f>G7*$D$12-H7*$D$13</f>
        <v>35</v>
      </c>
      <c r="J7" s="29">
        <f t="shared" si="2"/>
        <v>103680</v>
      </c>
      <c r="K7" s="30">
        <f t="shared" si="1"/>
        <v>3111</v>
      </c>
    </row>
    <row r="8" spans="1:15" ht="23.25">
      <c r="B8" s="62"/>
      <c r="C8" s="63"/>
      <c r="D8" s="64"/>
      <c r="F8" s="28">
        <v>5</v>
      </c>
      <c r="G8" s="52">
        <f>G7</f>
        <v>3</v>
      </c>
      <c r="H8" s="52">
        <f>H7</f>
        <v>2</v>
      </c>
      <c r="I8" s="53">
        <f t="shared" ref="I8:I15" si="3">G8*$D$12-H8*$D$13</f>
        <v>35</v>
      </c>
      <c r="J8" s="29">
        <f t="shared" si="2"/>
        <v>139968</v>
      </c>
      <c r="K8" s="30">
        <f t="shared" si="1"/>
        <v>4200</v>
      </c>
    </row>
    <row r="9" spans="1:15" ht="24" thickBot="1">
      <c r="B9" s="69" t="s">
        <v>31</v>
      </c>
      <c r="C9" s="70"/>
      <c r="D9" s="32">
        <f>(D7/100*D4-(100-D7)/100*D5)*D6</f>
        <v>20</v>
      </c>
      <c r="F9" s="28">
        <v>6</v>
      </c>
      <c r="G9" s="52">
        <f>G8</f>
        <v>3</v>
      </c>
      <c r="H9" s="52">
        <f>H8</f>
        <v>2</v>
      </c>
      <c r="I9" s="53">
        <f t="shared" si="3"/>
        <v>35</v>
      </c>
      <c r="J9" s="29">
        <f t="shared" si="2"/>
        <v>188956.80000000002</v>
      </c>
      <c r="K9" s="30">
        <f t="shared" si="1"/>
        <v>5669</v>
      </c>
    </row>
    <row r="10" spans="1:15" ht="23.25">
      <c r="B10" s="75" t="s">
        <v>10</v>
      </c>
      <c r="C10" s="76"/>
      <c r="D10" s="33">
        <f>D4/100*D3</f>
        <v>1000</v>
      </c>
      <c r="F10" s="28">
        <v>7</v>
      </c>
      <c r="G10" s="51">
        <v>2</v>
      </c>
      <c r="H10" s="51">
        <v>1</v>
      </c>
      <c r="I10" s="53">
        <f t="shared" si="3"/>
        <v>25</v>
      </c>
      <c r="J10" s="29">
        <f t="shared" si="2"/>
        <v>255091.68000000005</v>
      </c>
      <c r="K10" s="30">
        <f t="shared" si="1"/>
        <v>5102</v>
      </c>
    </row>
    <row r="11" spans="1:15" ht="23.25">
      <c r="B11" s="71" t="s">
        <v>11</v>
      </c>
      <c r="C11" s="72"/>
      <c r="D11" s="34">
        <f>D5/100*D3</f>
        <v>1000</v>
      </c>
      <c r="F11" s="28">
        <v>8</v>
      </c>
      <c r="G11" s="47">
        <f>G10</f>
        <v>2</v>
      </c>
      <c r="H11" s="47">
        <f>H10</f>
        <v>1</v>
      </c>
      <c r="I11" s="53">
        <f t="shared" si="3"/>
        <v>25</v>
      </c>
      <c r="J11" s="29">
        <f t="shared" si="2"/>
        <v>318864.60000000009</v>
      </c>
      <c r="K11" s="30">
        <f t="shared" si="1"/>
        <v>6378</v>
      </c>
    </row>
    <row r="12" spans="1:15" ht="23.25">
      <c r="B12" s="73" t="s">
        <v>24</v>
      </c>
      <c r="C12" s="74"/>
      <c r="D12" s="35">
        <f>D7*D6/100</f>
        <v>15</v>
      </c>
      <c r="F12" s="28">
        <v>9</v>
      </c>
      <c r="G12" s="47">
        <f>G11</f>
        <v>2</v>
      </c>
      <c r="H12" s="47">
        <f>H11</f>
        <v>1</v>
      </c>
      <c r="I12" s="53">
        <f t="shared" si="3"/>
        <v>25</v>
      </c>
      <c r="J12" s="29">
        <f t="shared" si="2"/>
        <v>398580.75000000012</v>
      </c>
      <c r="K12" s="30">
        <f t="shared" si="1"/>
        <v>7972</v>
      </c>
    </row>
    <row r="13" spans="1:15" ht="23.25">
      <c r="A13" s="21"/>
      <c r="B13" s="73" t="s">
        <v>25</v>
      </c>
      <c r="C13" s="74"/>
      <c r="D13" s="36">
        <f>D6-D12</f>
        <v>5</v>
      </c>
      <c r="F13" s="28">
        <v>10</v>
      </c>
      <c r="G13" s="51">
        <v>1</v>
      </c>
      <c r="H13" s="51">
        <v>1</v>
      </c>
      <c r="I13" s="53">
        <f t="shared" si="3"/>
        <v>10</v>
      </c>
      <c r="J13" s="29">
        <f t="shared" si="2"/>
        <v>498225.93750000012</v>
      </c>
      <c r="K13" s="30">
        <f t="shared" si="1"/>
        <v>4983</v>
      </c>
    </row>
    <row r="14" spans="1:15" ht="27">
      <c r="B14" s="37" t="s">
        <v>26</v>
      </c>
      <c r="C14" s="38"/>
      <c r="D14" s="39">
        <f>(D4/D5+1)*D7/100 -1</f>
        <v>0.5</v>
      </c>
      <c r="F14" s="28">
        <v>11</v>
      </c>
      <c r="G14" s="47">
        <f>G13</f>
        <v>1</v>
      </c>
      <c r="H14" s="47">
        <f>H13</f>
        <v>1</v>
      </c>
      <c r="I14" s="53">
        <f t="shared" si="3"/>
        <v>10</v>
      </c>
      <c r="J14" s="29">
        <f t="shared" si="2"/>
        <v>548048.53125000012</v>
      </c>
      <c r="K14" s="30">
        <f t="shared" si="1"/>
        <v>5481</v>
      </c>
    </row>
    <row r="15" spans="1:15" ht="27.75" thickBot="1">
      <c r="B15" s="37" t="s">
        <v>27</v>
      </c>
      <c r="C15" s="40"/>
      <c r="D15" s="39">
        <f>D14/(D4/D5)</f>
        <v>0.5</v>
      </c>
      <c r="F15" s="41">
        <v>12</v>
      </c>
      <c r="G15" s="47">
        <f>G14</f>
        <v>1</v>
      </c>
      <c r="H15" s="47">
        <f>H14</f>
        <v>1</v>
      </c>
      <c r="I15" s="53">
        <f t="shared" si="3"/>
        <v>10</v>
      </c>
      <c r="J15" s="56">
        <f t="shared" si="2"/>
        <v>602853.38437500014</v>
      </c>
      <c r="K15" s="30">
        <f t="shared" si="1"/>
        <v>6029</v>
      </c>
    </row>
    <row r="16" spans="1:15" ht="27.75" thickBot="1">
      <c r="B16" s="44" t="s">
        <v>28</v>
      </c>
      <c r="C16" s="45"/>
      <c r="D16" s="46">
        <f>(J15-D3)/D3</f>
        <v>11.057067687500004</v>
      </c>
      <c r="F16" s="59" t="s">
        <v>32</v>
      </c>
      <c r="G16" s="60"/>
      <c r="H16" s="60"/>
      <c r="I16" s="60"/>
      <c r="J16" s="60"/>
      <c r="K16" s="61"/>
    </row>
  </sheetData>
  <mergeCells count="13">
    <mergeCell ref="E1:F1"/>
    <mergeCell ref="B3:C3"/>
    <mergeCell ref="B4:C4"/>
    <mergeCell ref="B5:C5"/>
    <mergeCell ref="B11:C11"/>
    <mergeCell ref="B12:C12"/>
    <mergeCell ref="B13:C13"/>
    <mergeCell ref="F16:K16"/>
    <mergeCell ref="B6:C6"/>
    <mergeCell ref="B7:C7"/>
    <mergeCell ref="B8:D8"/>
    <mergeCell ref="B9:C9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G6"/>
  <sheetViews>
    <sheetView workbookViewId="0">
      <selection activeCell="I18" sqref="I18"/>
    </sheetView>
  </sheetViews>
  <sheetFormatPr defaultRowHeight="15"/>
  <cols>
    <col min="2" max="2" width="9.7109375" bestFit="1" customWidth="1"/>
    <col min="3" max="3" width="11.85546875" style="18" bestFit="1" customWidth="1"/>
    <col min="4" max="4" width="13.7109375" style="18" bestFit="1" customWidth="1"/>
    <col min="6" max="6" width="13.5703125" bestFit="1" customWidth="1"/>
  </cols>
  <sheetData>
    <row r="3" spans="2:7" ht="15.75" thickBot="1"/>
    <row r="4" spans="2:7" s="14" customFormat="1" ht="19.5" thickBot="1">
      <c r="B4" s="15" t="s">
        <v>18</v>
      </c>
      <c r="C4" s="19" t="s">
        <v>19</v>
      </c>
      <c r="D4" s="19" t="s">
        <v>20</v>
      </c>
      <c r="E4" s="16" t="s">
        <v>21</v>
      </c>
      <c r="F4" s="16" t="s">
        <v>22</v>
      </c>
      <c r="G4" s="17" t="s">
        <v>23</v>
      </c>
    </row>
    <row r="5" spans="2:7">
      <c r="B5" s="13"/>
      <c r="E5" s="18"/>
      <c r="F5" s="18"/>
      <c r="G5" s="18"/>
    </row>
    <row r="6" spans="2:7">
      <c r="B6" s="1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F5"/>
  <sheetViews>
    <sheetView workbookViewId="0">
      <selection activeCell="B5" sqref="B5"/>
    </sheetView>
  </sheetViews>
  <sheetFormatPr defaultRowHeight="15"/>
  <cols>
    <col min="1" max="1" width="9.140625" style="3"/>
    <col min="2" max="2" width="9.7109375" style="3" bestFit="1" customWidth="1"/>
    <col min="3" max="3" width="11.85546875" style="3" bestFit="1" customWidth="1"/>
    <col min="4" max="4" width="13.7109375" style="3" bestFit="1" customWidth="1"/>
    <col min="5" max="5" width="9.140625" style="3"/>
    <col min="6" max="6" width="13.5703125" style="3" bestFit="1" customWidth="1"/>
    <col min="7" max="16384" width="9.140625" style="3"/>
  </cols>
  <sheetData>
    <row r="3" spans="2:6" ht="15.75" thickBot="1"/>
    <row r="4" spans="2:6" s="14" customFormat="1" ht="19.5" thickBot="1">
      <c r="B4" s="15" t="s">
        <v>18</v>
      </c>
      <c r="C4" s="16" t="s">
        <v>19</v>
      </c>
      <c r="D4" s="16" t="s">
        <v>20</v>
      </c>
      <c r="E4" s="16" t="s">
        <v>21</v>
      </c>
      <c r="F4" s="17" t="s">
        <v>22</v>
      </c>
    </row>
    <row r="5" spans="2:6">
      <c r="B5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%Game</vt:lpstr>
      <vt:lpstr>Pay Yourself</vt:lpstr>
      <vt:lpstr>v%Game</vt:lpstr>
      <vt:lpstr>Portfolio-1</vt:lpstr>
      <vt:lpstr>Portfolio-2</vt:lpstr>
      <vt:lpstr>Portfolio-3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Mitra</dc:creator>
  <cp:lastModifiedBy>Mitra</cp:lastModifiedBy>
  <dcterms:created xsi:type="dcterms:W3CDTF">2012-03-18T20:00:38Z</dcterms:created>
  <dcterms:modified xsi:type="dcterms:W3CDTF">2012-04-20T23:31:48Z</dcterms:modified>
</cp:coreProperties>
</file>